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feifer\Downloads\"/>
    </mc:Choice>
  </mc:AlternateContent>
  <xr:revisionPtr revIDLastSave="0" documentId="13_ncr:1_{0B1C6CE4-B6AE-4D8F-A7FB-7669B8FDA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alkulation mit Lohn und AFA" sheetId="1" r:id="rId1"/>
    <sheet name="Kalkulation mit Lohn ohne AFA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7" l="1"/>
  <c r="F34" i="7"/>
  <c r="A33" i="7"/>
  <c r="F29" i="7"/>
  <c r="G20" i="7"/>
  <c r="G19" i="7"/>
  <c r="G18" i="7"/>
  <c r="G17" i="7"/>
  <c r="G16" i="7"/>
  <c r="G15" i="7"/>
  <c r="G12" i="7"/>
  <c r="F11" i="7"/>
  <c r="G11" i="7" s="1"/>
  <c r="F10" i="7"/>
  <c r="G10" i="7" s="1"/>
  <c r="F9" i="7"/>
  <c r="G9" i="7" s="1"/>
  <c r="G8" i="7"/>
  <c r="D5" i="7"/>
  <c r="A1" i="7"/>
  <c r="F60" i="1"/>
  <c r="A67" i="1"/>
  <c r="F55" i="1"/>
  <c r="A59" i="1"/>
  <c r="F15" i="1"/>
  <c r="G15" i="1" s="1"/>
  <c r="D22" i="1"/>
  <c r="A1" i="1"/>
  <c r="G41" i="1"/>
  <c r="G42" i="1"/>
  <c r="G43" i="1"/>
  <c r="G44" i="1"/>
  <c r="G45" i="1"/>
  <c r="G39" i="1"/>
  <c r="G36" i="1"/>
  <c r="G32" i="1"/>
  <c r="F35" i="1"/>
  <c r="G35" i="1" s="1"/>
  <c r="F34" i="1"/>
  <c r="G34" i="1" s="1"/>
  <c r="F33" i="1"/>
  <c r="G33" i="1" s="1"/>
  <c r="D26" i="1"/>
  <c r="D25" i="1"/>
  <c r="D24" i="1"/>
  <c r="D21" i="1"/>
  <c r="D20" i="1"/>
  <c r="D5" i="1"/>
  <c r="F8" i="1"/>
  <c r="G8" i="1" s="1"/>
  <c r="F13" i="7" l="1"/>
  <c r="F23" i="7" s="1"/>
  <c r="F13" i="1"/>
  <c r="G13" i="1" s="1"/>
  <c r="F17" i="1"/>
  <c r="G17" i="1" s="1"/>
  <c r="F16" i="1"/>
  <c r="G16" i="1" s="1"/>
  <c r="F28" i="1"/>
  <c r="G28" i="1" s="1"/>
  <c r="F27" i="1"/>
  <c r="G27" i="1" s="1"/>
  <c r="D29" i="1"/>
  <c r="D47" i="1" s="1"/>
  <c r="F47" i="1" s="1"/>
  <c r="G47" i="1" s="1"/>
  <c r="F37" i="1"/>
  <c r="G37" i="1" s="1"/>
  <c r="F26" i="1"/>
  <c r="G26" i="1" s="1"/>
  <c r="F25" i="1"/>
  <c r="G25" i="1" s="1"/>
  <c r="F20" i="1"/>
  <c r="G20" i="1" s="1"/>
  <c r="F21" i="1"/>
  <c r="G21" i="1" s="1"/>
  <c r="F23" i="1"/>
  <c r="G23" i="1" s="1"/>
  <c r="F24" i="1"/>
  <c r="G24" i="1" s="1"/>
  <c r="F9" i="1"/>
  <c r="G9" i="1" s="1"/>
  <c r="F10" i="1"/>
  <c r="G10" i="1" s="1"/>
  <c r="F11" i="1"/>
  <c r="G11" i="1" s="1"/>
  <c r="F12" i="1"/>
  <c r="G12" i="1" s="1"/>
  <c r="F14" i="1"/>
  <c r="G14" i="1" s="1"/>
  <c r="G13" i="7" l="1"/>
  <c r="F21" i="7"/>
  <c r="G21" i="7" s="1"/>
  <c r="F22" i="1"/>
  <c r="G22" i="1" s="1"/>
  <c r="G23" i="7" l="1"/>
  <c r="F31" i="7"/>
  <c r="F36" i="7" s="1"/>
  <c r="F37" i="7" s="1"/>
  <c r="F29" i="1"/>
  <c r="G29" i="1" s="1"/>
  <c r="F40" i="7" l="1"/>
  <c r="F39" i="7"/>
  <c r="F41" i="7" s="1"/>
  <c r="F40" i="1"/>
  <c r="G40" i="1" s="1"/>
  <c r="F46" i="1" l="1"/>
  <c r="F49" i="1" l="1"/>
  <c r="G46" i="1"/>
  <c r="G49" i="1" s="1"/>
  <c r="F57" i="1" l="1"/>
  <c r="F62" i="1" s="1"/>
  <c r="F63" i="1" s="1"/>
  <c r="F65" i="1" l="1"/>
  <c r="F66" i="1"/>
  <c r="F67" i="1" l="1"/>
</calcChain>
</file>

<file path=xl/sharedStrings.xml><?xml version="1.0" encoding="utf-8"?>
<sst xmlns="http://schemas.openxmlformats.org/spreadsheetml/2006/main" count="94" uniqueCount="61">
  <si>
    <t>Wert je Volk</t>
  </si>
  <si>
    <t>AFA</t>
  </si>
  <si>
    <t>Kosten Imkerei</t>
  </si>
  <si>
    <t>Geräte</t>
  </si>
  <si>
    <t>Honigschleuder</t>
  </si>
  <si>
    <t>Refaktometer</t>
  </si>
  <si>
    <t>Abschreibungskosten Summe</t>
  </si>
  <si>
    <t>Kosten je Volk</t>
  </si>
  <si>
    <t>Aufwand veränderlich</t>
  </si>
  <si>
    <t>Bienenfutter (Teig/flüssig)</t>
  </si>
  <si>
    <t>Summe veränderlicher Aufwand</t>
  </si>
  <si>
    <t>Fixer Aufwand</t>
  </si>
  <si>
    <t>Abschreibung Geräte und Einrichtungen</t>
  </si>
  <si>
    <t>Telefonate, Bürobedarf u.a.</t>
  </si>
  <si>
    <t>Beiträge, Versicherungen</t>
  </si>
  <si>
    <t>Sonstiger Aufwand pauschal</t>
  </si>
  <si>
    <t>Summe fixer Aufwand</t>
  </si>
  <si>
    <t>Gesamtkosten je Jahr</t>
  </si>
  <si>
    <t>Zinssatz für eingesetztes Kapital (3,0 %)</t>
  </si>
  <si>
    <t>KFZ-Kosten</t>
  </si>
  <si>
    <t>Produktionskosten</t>
  </si>
  <si>
    <t>Jahres-Honigproduktion in kg</t>
  </si>
  <si>
    <t>Selbstkostenpreis (Produktionskosten:Honigertrag)</t>
  </si>
  <si>
    <t>Verkaufsgebinde (Glas, Deckel, Etikett, Gewährverschluss)</t>
  </si>
  <si>
    <t xml:space="preserve">entspricht je 500 g Glas </t>
  </si>
  <si>
    <t>Mittelwände, Wachsumarbeitung</t>
  </si>
  <si>
    <t>Pachten, Mietansatz imkerlich genutzter Räume, Wasser, Energie</t>
  </si>
  <si>
    <t>Bezeichnung</t>
  </si>
  <si>
    <t>Abfüllkübel, Kippvorrichtung, Eimerhalter und Siebe</t>
  </si>
  <si>
    <t>Futtertröge, Futtertaschen</t>
  </si>
  <si>
    <t>Entdeckelungsgeschirr, Entdeckelungssgabel</t>
  </si>
  <si>
    <t>Schutzkleidung</t>
  </si>
  <si>
    <t>Einrichtungen etc.</t>
  </si>
  <si>
    <t>Lohnansatz (weil wir über den Eigenbedarf hinaus produzieren und den deutschen Anteil am Honigmarkt bestimmen)</t>
  </si>
  <si>
    <t>Honiglager (Hobbocks, Eimer usw.)</t>
  </si>
  <si>
    <t>Einlöttrafo</t>
  </si>
  <si>
    <t>Fortbildung (Kurse/Fachtagungen, Zeitschriften, Bücher etc.)</t>
  </si>
  <si>
    <t>Unterhalt der Geräte und Einrichtungen, laufende Anschaffung Kleingeräte</t>
  </si>
  <si>
    <t>Königinnenzucht, Zukauf, Markierung</t>
  </si>
  <si>
    <t>Arbeitszeit (Arbeitstunden aller beteiligten Personen bei den Völkern, Ernten, Schleudern, Abfüllen, Etikettieren, Bestandsverjüngung) nach einer Erhebung in Hessen und Baden-Württemberg: je Volk 12 Stunden</t>
  </si>
  <si>
    <t>Anschaffungspreis (Stückpreis * Anz. Völker)</t>
  </si>
  <si>
    <t>Stückpreis 
(ggfs. anpassen)</t>
  </si>
  <si>
    <t>Bienenfluchten</t>
  </si>
  <si>
    <t>Beuten für Wirtschaftsvölker - Boden, Brutraumzarge ,Absperrgitter, 2x Honigzargen, Fluglochkeil, Innendeckel, Blechdeckel, Beutenbock</t>
  </si>
  <si>
    <t>30 Rähmchen je Beute</t>
  </si>
  <si>
    <t>Beuten für Ableger Boden, Zarge, Innendeckel, Bleuchdeckel</t>
  </si>
  <si>
    <t>Varroabehandlung</t>
  </si>
  <si>
    <t>Dispenser - Nassenheider, Liebigdispenser</t>
  </si>
  <si>
    <t>Honigrührer - Mörtelrührer und Spirale</t>
  </si>
  <si>
    <t>Gerätschaft zum Verflüssigen des Honigs</t>
  </si>
  <si>
    <t>Dampfwachsschmelzer</t>
  </si>
  <si>
    <t>Sonnenwachsschmelzer</t>
  </si>
  <si>
    <t>geechte Waage</t>
  </si>
  <si>
    <t>Vermarktungskosten (Arbeitsentlohnung Verkauf, Werbung, Vertrieb, Bonus, Bringdienst, Spenden, Rabatt für Wiederverkäufer etc.)</t>
  </si>
  <si>
    <t>Schwarmfangkasten</t>
  </si>
  <si>
    <t>Mindestlohn</t>
  </si>
  <si>
    <t>Arbeitszeit je Volk</t>
  </si>
  <si>
    <t>Wagnis- und Risikozuschlag, Investitionen</t>
  </si>
  <si>
    <t>Anzahl der Bienenvölker:</t>
  </si>
  <si>
    <t>Arbeitszeit (Arbeitstunden aller beteiligten Personen bei den Völkern, Ernten, Schleudern, Abfüllen, Etikettieren, Bestandsverjüngung) ca. 12h bei erfahrenen Imker; ca. 20-30 bei unerfahrenen</t>
  </si>
  <si>
    <t>Eigenlohn für den Imker (Mindestlohn)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</si>
</sst>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44" fontId="0" fillId="2" borderId="0" xfId="1" applyFont="1" applyFill="1" applyBorder="1"/>
    <xf numFmtId="44" fontId="0" fillId="2" borderId="6" xfId="1" applyFont="1" applyFill="1" applyBorder="1" applyAlignment="1">
      <alignment horizontal="center"/>
    </xf>
    <xf numFmtId="44" fontId="0" fillId="2" borderId="6" xfId="1" applyFont="1" applyFill="1" applyBorder="1" applyAlignment="1"/>
    <xf numFmtId="44" fontId="0" fillId="0" borderId="0" xfId="1" applyFont="1" applyFill="1" applyBorder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9" fontId="0" fillId="0" borderId="0" xfId="2" applyFont="1" applyFill="1" applyAlignment="1">
      <alignment horizontal="center"/>
    </xf>
    <xf numFmtId="44" fontId="0" fillId="0" borderId="0" xfId="1" applyFont="1" applyFill="1" applyAlignment="1"/>
    <xf numFmtId="44" fontId="2" fillId="0" borderId="1" xfId="1" applyFont="1" applyFill="1" applyBorder="1" applyAlignment="1">
      <alignment horizontal="center" wrapText="1"/>
    </xf>
    <xf numFmtId="9" fontId="2" fillId="0" borderId="1" xfId="2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4" xfId="0" applyFont="1" applyBorder="1"/>
    <xf numFmtId="0" fontId="0" fillId="0" borderId="6" xfId="0" applyBorder="1"/>
    <xf numFmtId="0" fontId="0" fillId="0" borderId="5" xfId="0" applyBorder="1"/>
    <xf numFmtId="44" fontId="0" fillId="0" borderId="7" xfId="1" applyFont="1" applyFill="1" applyBorder="1" applyAlignment="1">
      <alignment horizontal="center"/>
    </xf>
    <xf numFmtId="9" fontId="0" fillId="0" borderId="7" xfId="2" applyFont="1" applyFill="1" applyBorder="1" applyAlignment="1">
      <alignment horizontal="center"/>
    </xf>
    <xf numFmtId="0" fontId="0" fillId="0" borderId="7" xfId="0" applyBorder="1"/>
    <xf numFmtId="44" fontId="0" fillId="0" borderId="6" xfId="1" applyFont="1" applyFill="1" applyBorder="1" applyAlignment="1"/>
    <xf numFmtId="9" fontId="0" fillId="0" borderId="6" xfId="2" applyFont="1" applyFill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44" fontId="0" fillId="0" borderId="6" xfId="0" applyNumberFormat="1" applyBorder="1"/>
    <xf numFmtId="44" fontId="1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0" fillId="0" borderId="8" xfId="0" applyBorder="1"/>
    <xf numFmtId="0" fontId="0" fillId="0" borderId="1" xfId="0" applyBorder="1"/>
    <xf numFmtId="44" fontId="0" fillId="0" borderId="3" xfId="1" applyFont="1" applyFill="1" applyBorder="1"/>
    <xf numFmtId="0" fontId="0" fillId="0" borderId="4" xfId="0" applyBorder="1"/>
    <xf numFmtId="44" fontId="0" fillId="0" borderId="1" xfId="1" applyFont="1" applyFill="1" applyBorder="1" applyAlignment="1"/>
    <xf numFmtId="9" fontId="0" fillId="0" borderId="1" xfId="2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4" xfId="0" applyNumberFormat="1" applyBorder="1"/>
    <xf numFmtId="0" fontId="4" fillId="0" borderId="0" xfId="0" applyFont="1"/>
    <xf numFmtId="44" fontId="2" fillId="0" borderId="1" xfId="1" applyFont="1" applyFill="1" applyBorder="1" applyAlignment="1"/>
    <xf numFmtId="0" fontId="2" fillId="0" borderId="1" xfId="0" applyFont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2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2" borderId="0" xfId="0" applyFont="1" applyFill="1"/>
    <xf numFmtId="44" fontId="0" fillId="0" borderId="9" xfId="1" applyFont="1" applyFill="1" applyBorder="1"/>
    <xf numFmtId="0" fontId="0" fillId="0" borderId="10" xfId="0" applyBorder="1"/>
    <xf numFmtId="44" fontId="0" fillId="0" borderId="11" xfId="1" applyFont="1" applyFill="1" applyBorder="1"/>
    <xf numFmtId="0" fontId="0" fillId="0" borderId="12" xfId="0" applyBorder="1"/>
    <xf numFmtId="44" fontId="0" fillId="0" borderId="8" xfId="1" applyFont="1" applyFill="1" applyBorder="1" applyAlignment="1"/>
    <xf numFmtId="9" fontId="0" fillId="0" borderId="8" xfId="2" applyFont="1" applyFill="1" applyBorder="1" applyAlignment="1">
      <alignment horizontal="center"/>
    </xf>
    <xf numFmtId="44" fontId="0" fillId="0" borderId="8" xfId="1" applyFont="1" applyFill="1" applyBorder="1" applyAlignment="1">
      <alignment horizontal="center"/>
    </xf>
    <xf numFmtId="44" fontId="0" fillId="0" borderId="7" xfId="1" applyFont="1" applyFill="1" applyBorder="1" applyAlignment="1"/>
    <xf numFmtId="44" fontId="0" fillId="0" borderId="8" xfId="0" applyNumberFormat="1" applyBorder="1"/>
    <xf numFmtId="0" fontId="3" fillId="0" borderId="7" xfId="0" applyFont="1" applyBorder="1"/>
    <xf numFmtId="0" fontId="3" fillId="0" borderId="1" xfId="0" applyFont="1" applyBorder="1"/>
    <xf numFmtId="0" fontId="8" fillId="0" borderId="6" xfId="0" applyFont="1" applyBorder="1"/>
    <xf numFmtId="0" fontId="3" fillId="0" borderId="6" xfId="0" applyFont="1" applyBorder="1"/>
    <xf numFmtId="44" fontId="0" fillId="0" borderId="7" xfId="0" applyNumberFormat="1" applyBorder="1"/>
    <xf numFmtId="44" fontId="9" fillId="0" borderId="1" xfId="1" applyFont="1" applyFill="1" applyBorder="1" applyAlignment="1"/>
    <xf numFmtId="0" fontId="2" fillId="0" borderId="4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0" xfId="0" applyFont="1" applyAlignment="1">
      <alignment horizontal="center"/>
    </xf>
    <xf numFmtId="44" fontId="2" fillId="0" borderId="2" xfId="1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9" fontId="0" fillId="2" borderId="0" xfId="0" applyNumberFormat="1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006C3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showGridLines="0" tabSelected="1" topLeftCell="A40" zoomScale="80" zoomScaleNormal="80" workbookViewId="0">
      <selection activeCell="B3" sqref="B3:C3"/>
    </sheetView>
  </sheetViews>
  <sheetFormatPr baseColWidth="10" defaultRowHeight="15" x14ac:dyDescent="0.25"/>
  <cols>
    <col min="1" max="1" width="75.140625" customWidth="1"/>
    <col min="2" max="2" width="11.42578125" style="5"/>
    <col min="3" max="3" width="5" bestFit="1" customWidth="1"/>
    <col min="4" max="4" width="19.28515625" style="6" customWidth="1"/>
    <col min="5" max="5" width="5" style="7" bestFit="1" customWidth="1"/>
    <col min="6" max="6" width="11.7109375" style="8" bestFit="1" customWidth="1"/>
    <col min="7" max="7" width="10.140625" bestFit="1" customWidth="1"/>
    <col min="8" max="8" width="16.7109375" bestFit="1" customWidth="1"/>
  </cols>
  <sheetData>
    <row r="1" spans="1:7" ht="27" customHeight="1" thickBot="1" x14ac:dyDescent="0.45">
      <c r="A1" s="59" t="str">
        <f>CONCATENATE("Honig-Preis Kalkulation für eine Imkerei mit ",  $B$2, " Bienenvölkern")</f>
        <v>Honig-Preis Kalkulation für eine Imkerei mit 5 Bienenvölkern</v>
      </c>
      <c r="B1" s="59"/>
      <c r="C1" s="59"/>
      <c r="D1" s="59"/>
      <c r="E1" s="59"/>
      <c r="F1" s="59"/>
      <c r="G1" s="59"/>
    </row>
    <row r="2" spans="1:7" ht="40.5" customHeight="1" thickBot="1" x14ac:dyDescent="0.35">
      <c r="A2" s="40" t="s">
        <v>58</v>
      </c>
      <c r="B2" s="39">
        <v>5</v>
      </c>
    </row>
    <row r="3" spans="1:7" ht="46.5" thickBot="1" x14ac:dyDescent="0.35">
      <c r="A3" s="52" t="s">
        <v>27</v>
      </c>
      <c r="B3" s="60" t="s">
        <v>41</v>
      </c>
      <c r="C3" s="61"/>
      <c r="D3" s="9" t="s">
        <v>40</v>
      </c>
      <c r="E3" s="10" t="s">
        <v>1</v>
      </c>
      <c r="F3" s="9" t="s">
        <v>2</v>
      </c>
      <c r="G3" s="57" t="s">
        <v>7</v>
      </c>
    </row>
    <row r="4" spans="1:7" x14ac:dyDescent="0.25">
      <c r="A4" s="17"/>
      <c r="B4" s="42"/>
      <c r="C4" s="43"/>
      <c r="D4" s="15"/>
      <c r="E4" s="16"/>
      <c r="F4" s="15"/>
      <c r="G4" s="17"/>
    </row>
    <row r="5" spans="1:7" ht="18.75" x14ac:dyDescent="0.3">
      <c r="A5" s="54" t="s">
        <v>0</v>
      </c>
      <c r="B5" s="1">
        <v>180</v>
      </c>
      <c r="C5" s="14"/>
      <c r="D5" s="18">
        <f>$B$2*B5</f>
        <v>900</v>
      </c>
      <c r="E5" s="19"/>
      <c r="F5" s="20"/>
      <c r="G5" s="13"/>
    </row>
    <row r="6" spans="1:7" ht="15.75" thickBot="1" x14ac:dyDescent="0.3">
      <c r="A6" s="24"/>
      <c r="B6" s="44"/>
      <c r="C6" s="45"/>
      <c r="D6" s="46"/>
      <c r="E6" s="47"/>
      <c r="F6" s="48"/>
      <c r="G6" s="24"/>
    </row>
    <row r="7" spans="1:7" ht="18.75" x14ac:dyDescent="0.3">
      <c r="A7" s="51" t="s">
        <v>3</v>
      </c>
      <c r="B7" s="42"/>
      <c r="C7" s="43"/>
      <c r="D7" s="49"/>
      <c r="E7" s="16"/>
      <c r="F7" s="15"/>
      <c r="G7" s="17"/>
    </row>
    <row r="8" spans="1:7" x14ac:dyDescent="0.25">
      <c r="A8" s="13" t="s">
        <v>4</v>
      </c>
      <c r="B8" s="4"/>
      <c r="C8" s="14"/>
      <c r="D8" s="2">
        <v>1000</v>
      </c>
      <c r="E8" s="19">
        <v>0.1</v>
      </c>
      <c r="F8" s="20">
        <f>D8*E8</f>
        <v>100</v>
      </c>
      <c r="G8" s="21">
        <f>F8/$B$2</f>
        <v>20</v>
      </c>
    </row>
    <row r="9" spans="1:7" x14ac:dyDescent="0.25">
      <c r="A9" s="13" t="s">
        <v>30</v>
      </c>
      <c r="B9" s="4"/>
      <c r="C9" s="14"/>
      <c r="D9" s="3">
        <v>125</v>
      </c>
      <c r="E9" s="19">
        <v>0.2</v>
      </c>
      <c r="F9" s="20">
        <f t="shared" ref="F9:F17" si="0">D9*E9</f>
        <v>25</v>
      </c>
      <c r="G9" s="21">
        <f>F9/$B$2</f>
        <v>5</v>
      </c>
    </row>
    <row r="10" spans="1:7" x14ac:dyDescent="0.25">
      <c r="A10" s="13" t="s">
        <v>28</v>
      </c>
      <c r="B10" s="4"/>
      <c r="C10" s="14"/>
      <c r="D10" s="3">
        <v>250</v>
      </c>
      <c r="E10" s="19">
        <v>0.1</v>
      </c>
      <c r="F10" s="20">
        <f t="shared" si="0"/>
        <v>25</v>
      </c>
      <c r="G10" s="21">
        <f t="shared" ref="G10:G17" si="1">F10/$B$2</f>
        <v>5</v>
      </c>
    </row>
    <row r="11" spans="1:7" x14ac:dyDescent="0.25">
      <c r="A11" s="13" t="s">
        <v>52</v>
      </c>
      <c r="B11" s="4"/>
      <c r="C11" s="14"/>
      <c r="D11" s="3">
        <v>120</v>
      </c>
      <c r="E11" s="19">
        <v>0.1</v>
      </c>
      <c r="F11" s="20">
        <f t="shared" si="0"/>
        <v>12</v>
      </c>
      <c r="G11" s="21">
        <f t="shared" si="1"/>
        <v>2.4</v>
      </c>
    </row>
    <row r="12" spans="1:7" x14ac:dyDescent="0.25">
      <c r="A12" s="13" t="s">
        <v>5</v>
      </c>
      <c r="B12" s="4"/>
      <c r="C12" s="14"/>
      <c r="D12" s="3">
        <v>60</v>
      </c>
      <c r="E12" s="19">
        <v>0.1</v>
      </c>
      <c r="F12" s="20">
        <f t="shared" si="0"/>
        <v>6</v>
      </c>
      <c r="G12" s="21">
        <f t="shared" si="1"/>
        <v>1.2</v>
      </c>
    </row>
    <row r="13" spans="1:7" x14ac:dyDescent="0.25">
      <c r="A13" s="13" t="s">
        <v>48</v>
      </c>
      <c r="B13" s="4"/>
      <c r="C13" s="14"/>
      <c r="D13" s="3">
        <v>100</v>
      </c>
      <c r="E13" s="19">
        <v>0.1</v>
      </c>
      <c r="F13" s="20">
        <f t="shared" si="0"/>
        <v>10</v>
      </c>
      <c r="G13" s="21">
        <f t="shared" si="1"/>
        <v>2</v>
      </c>
    </row>
    <row r="14" spans="1:7" x14ac:dyDescent="0.25">
      <c r="A14" s="13" t="s">
        <v>49</v>
      </c>
      <c r="B14" s="4"/>
      <c r="C14" s="14"/>
      <c r="D14" s="3">
        <v>180</v>
      </c>
      <c r="E14" s="19">
        <v>0.1</v>
      </c>
      <c r="F14" s="20">
        <f t="shared" si="0"/>
        <v>18</v>
      </c>
      <c r="G14" s="21">
        <f t="shared" si="1"/>
        <v>3.6</v>
      </c>
    </row>
    <row r="15" spans="1:7" x14ac:dyDescent="0.25">
      <c r="A15" s="13" t="s">
        <v>50</v>
      </c>
      <c r="B15" s="4"/>
      <c r="C15" s="14"/>
      <c r="D15" s="3">
        <v>150</v>
      </c>
      <c r="E15" s="19">
        <v>0.1</v>
      </c>
      <c r="F15" s="20">
        <f t="shared" ref="F15" si="2">D15*E15</f>
        <v>15</v>
      </c>
      <c r="G15" s="21">
        <f t="shared" ref="G15" si="3">F15/$B$2</f>
        <v>3</v>
      </c>
    </row>
    <row r="16" spans="1:7" x14ac:dyDescent="0.25">
      <c r="A16" s="13" t="s">
        <v>51</v>
      </c>
      <c r="B16" s="4"/>
      <c r="C16" s="14"/>
      <c r="D16" s="3">
        <v>80</v>
      </c>
      <c r="E16" s="19">
        <v>0.1</v>
      </c>
      <c r="F16" s="20">
        <f t="shared" si="0"/>
        <v>8</v>
      </c>
      <c r="G16" s="21">
        <f t="shared" si="1"/>
        <v>1.6</v>
      </c>
    </row>
    <row r="17" spans="1:7" x14ac:dyDescent="0.25">
      <c r="A17" s="13" t="s">
        <v>35</v>
      </c>
      <c r="B17" s="4"/>
      <c r="C17" s="14"/>
      <c r="D17" s="3">
        <v>60</v>
      </c>
      <c r="E17" s="19">
        <v>0.1</v>
      </c>
      <c r="F17" s="20">
        <f t="shared" si="0"/>
        <v>6</v>
      </c>
      <c r="G17" s="21">
        <f t="shared" si="1"/>
        <v>1.2</v>
      </c>
    </row>
    <row r="18" spans="1:7" ht="15.75" thickBot="1" x14ac:dyDescent="0.3">
      <c r="A18" s="24"/>
      <c r="B18" s="44"/>
      <c r="C18" s="45"/>
      <c r="D18" s="46"/>
      <c r="E18" s="47"/>
      <c r="F18" s="48"/>
      <c r="G18" s="50"/>
    </row>
    <row r="19" spans="1:7" ht="18.75" x14ac:dyDescent="0.3">
      <c r="A19" s="51" t="s">
        <v>32</v>
      </c>
      <c r="B19" s="42"/>
      <c r="C19" s="43"/>
      <c r="D19" s="15"/>
      <c r="E19" s="16"/>
      <c r="F19" s="49"/>
      <c r="G19" s="17"/>
    </row>
    <row r="20" spans="1:7" ht="45" x14ac:dyDescent="0.25">
      <c r="A20" s="58" t="s">
        <v>43</v>
      </c>
      <c r="B20" s="1">
        <v>335</v>
      </c>
      <c r="C20" s="14"/>
      <c r="D20" s="18">
        <f>$B$2*B20</f>
        <v>1675</v>
      </c>
      <c r="E20" s="19">
        <v>0.1</v>
      </c>
      <c r="F20" s="20">
        <f t="shared" ref="F20:F28" si="4">D20*E20</f>
        <v>167.5</v>
      </c>
      <c r="G20" s="21">
        <f t="shared" ref="G20:G29" si="5">F20/$B$2</f>
        <v>33.5</v>
      </c>
    </row>
    <row r="21" spans="1:7" x14ac:dyDescent="0.25">
      <c r="A21" s="13" t="s">
        <v>42</v>
      </c>
      <c r="B21" s="1">
        <v>12</v>
      </c>
      <c r="C21" s="14"/>
      <c r="D21" s="18">
        <f>$B$2*B21</f>
        <v>60</v>
      </c>
      <c r="E21" s="19">
        <v>0.1</v>
      </c>
      <c r="F21" s="20">
        <f t="shared" si="4"/>
        <v>6</v>
      </c>
      <c r="G21" s="21">
        <f t="shared" si="5"/>
        <v>1.2</v>
      </c>
    </row>
    <row r="22" spans="1:7" x14ac:dyDescent="0.25">
      <c r="A22" s="13" t="s">
        <v>44</v>
      </c>
      <c r="B22" s="1">
        <v>1.8</v>
      </c>
      <c r="C22" s="14"/>
      <c r="D22" s="18">
        <f>$B$2*B22*30</f>
        <v>270</v>
      </c>
      <c r="E22" s="19">
        <v>0.2</v>
      </c>
      <c r="F22" s="20">
        <f t="shared" si="4"/>
        <v>54</v>
      </c>
      <c r="G22" s="21">
        <f t="shared" si="5"/>
        <v>10.8</v>
      </c>
    </row>
    <row r="23" spans="1:7" x14ac:dyDescent="0.25">
      <c r="A23" s="13" t="s">
        <v>34</v>
      </c>
      <c r="B23" s="4"/>
      <c r="C23" s="14"/>
      <c r="D23" s="3">
        <v>30</v>
      </c>
      <c r="E23" s="19">
        <v>0.2</v>
      </c>
      <c r="F23" s="20">
        <f t="shared" si="4"/>
        <v>6</v>
      </c>
      <c r="G23" s="21">
        <f t="shared" si="5"/>
        <v>1.2</v>
      </c>
    </row>
    <row r="24" spans="1:7" x14ac:dyDescent="0.25">
      <c r="A24" s="13" t="s">
        <v>45</v>
      </c>
      <c r="B24" s="1">
        <v>32</v>
      </c>
      <c r="C24" s="14"/>
      <c r="D24" s="18">
        <f>$B$2/2*B24</f>
        <v>80</v>
      </c>
      <c r="E24" s="19">
        <v>0.1</v>
      </c>
      <c r="F24" s="20">
        <f t="shared" si="4"/>
        <v>8</v>
      </c>
      <c r="G24" s="21">
        <f t="shared" si="5"/>
        <v>1.6</v>
      </c>
    </row>
    <row r="25" spans="1:7" x14ac:dyDescent="0.25">
      <c r="A25" s="13" t="s">
        <v>47</v>
      </c>
      <c r="B25" s="1">
        <v>10</v>
      </c>
      <c r="C25" s="14"/>
      <c r="D25" s="18">
        <f>$B$2*B25</f>
        <v>50</v>
      </c>
      <c r="E25" s="19">
        <v>0.1</v>
      </c>
      <c r="F25" s="20">
        <f t="shared" si="4"/>
        <v>5</v>
      </c>
      <c r="G25" s="21">
        <f t="shared" si="5"/>
        <v>1</v>
      </c>
    </row>
    <row r="26" spans="1:7" x14ac:dyDescent="0.25">
      <c r="A26" s="13" t="s">
        <v>29</v>
      </c>
      <c r="B26" s="1">
        <v>20</v>
      </c>
      <c r="C26" s="14"/>
      <c r="D26" s="18">
        <f>$B$2*B26</f>
        <v>100</v>
      </c>
      <c r="E26" s="19">
        <v>0.1</v>
      </c>
      <c r="F26" s="20">
        <f t="shared" si="4"/>
        <v>10</v>
      </c>
      <c r="G26" s="21">
        <f t="shared" si="5"/>
        <v>2</v>
      </c>
    </row>
    <row r="27" spans="1:7" x14ac:dyDescent="0.25">
      <c r="A27" s="13" t="s">
        <v>54</v>
      </c>
      <c r="B27" s="4"/>
      <c r="C27" s="14"/>
      <c r="D27" s="3">
        <v>35</v>
      </c>
      <c r="E27" s="19">
        <v>0.1</v>
      </c>
      <c r="F27" s="20">
        <f t="shared" si="4"/>
        <v>3.5</v>
      </c>
      <c r="G27" s="21">
        <f t="shared" si="5"/>
        <v>0.7</v>
      </c>
    </row>
    <row r="28" spans="1:7" x14ac:dyDescent="0.25">
      <c r="A28" s="13" t="s">
        <v>31</v>
      </c>
      <c r="B28" s="4"/>
      <c r="C28" s="14"/>
      <c r="D28" s="3">
        <v>120</v>
      </c>
      <c r="E28" s="19">
        <v>0.1</v>
      </c>
      <c r="F28" s="20">
        <f t="shared" si="4"/>
        <v>12</v>
      </c>
      <c r="G28" s="21">
        <f t="shared" si="5"/>
        <v>2.4</v>
      </c>
    </row>
    <row r="29" spans="1:7" x14ac:dyDescent="0.25">
      <c r="A29" s="13" t="s">
        <v>6</v>
      </c>
      <c r="B29" s="4"/>
      <c r="C29" s="14"/>
      <c r="D29" s="18">
        <f>SUM(D8:D28)</f>
        <v>4545</v>
      </c>
      <c r="E29" s="19"/>
      <c r="F29" s="22">
        <f>SUM(F8:F28)</f>
        <v>497</v>
      </c>
      <c r="G29" s="21">
        <f t="shared" si="5"/>
        <v>99.4</v>
      </c>
    </row>
    <row r="30" spans="1:7" ht="15.75" thickBot="1" x14ac:dyDescent="0.3">
      <c r="A30" s="24"/>
      <c r="B30" s="44"/>
      <c r="C30" s="45"/>
      <c r="D30" s="46"/>
      <c r="E30" s="47"/>
      <c r="F30" s="48"/>
      <c r="G30" s="50"/>
    </row>
    <row r="31" spans="1:7" ht="18.75" x14ac:dyDescent="0.3">
      <c r="A31" s="54" t="s">
        <v>8</v>
      </c>
      <c r="B31" s="4"/>
      <c r="C31" s="14"/>
      <c r="D31" s="18"/>
      <c r="E31" s="19"/>
      <c r="F31" s="20"/>
      <c r="G31" s="21"/>
    </row>
    <row r="32" spans="1:7" x14ac:dyDescent="0.25">
      <c r="A32" s="13" t="s">
        <v>38</v>
      </c>
      <c r="B32" s="4"/>
      <c r="C32" s="14"/>
      <c r="D32" s="18"/>
      <c r="E32" s="19"/>
      <c r="F32" s="2">
        <v>50</v>
      </c>
      <c r="G32" s="21">
        <f t="shared" ref="G32:G37" si="6">F32/$B$2</f>
        <v>10</v>
      </c>
    </row>
    <row r="33" spans="1:7" x14ac:dyDescent="0.25">
      <c r="A33" s="13" t="s">
        <v>9</v>
      </c>
      <c r="B33" s="1">
        <v>45</v>
      </c>
      <c r="C33" s="14"/>
      <c r="D33" s="18"/>
      <c r="E33" s="19"/>
      <c r="F33" s="20">
        <f>$B$2*B33</f>
        <v>225</v>
      </c>
      <c r="G33" s="21">
        <f t="shared" si="6"/>
        <v>45</v>
      </c>
    </row>
    <row r="34" spans="1:7" x14ac:dyDescent="0.25">
      <c r="A34" s="13" t="s">
        <v>46</v>
      </c>
      <c r="B34" s="1">
        <v>7</v>
      </c>
      <c r="C34" s="14"/>
      <c r="D34" s="18"/>
      <c r="E34" s="19"/>
      <c r="F34" s="20">
        <f>$B$2*B34</f>
        <v>35</v>
      </c>
      <c r="G34" s="21">
        <f t="shared" si="6"/>
        <v>7</v>
      </c>
    </row>
    <row r="35" spans="1:7" x14ac:dyDescent="0.25">
      <c r="A35" s="13" t="s">
        <v>25</v>
      </c>
      <c r="B35" s="1">
        <v>6</v>
      </c>
      <c r="C35" s="14"/>
      <c r="D35" s="18"/>
      <c r="E35" s="19"/>
      <c r="F35" s="20">
        <f>$B$2*B35</f>
        <v>30</v>
      </c>
      <c r="G35" s="21">
        <f t="shared" si="6"/>
        <v>6</v>
      </c>
    </row>
    <row r="36" spans="1:7" x14ac:dyDescent="0.25">
      <c r="A36" s="13" t="s">
        <v>19</v>
      </c>
      <c r="B36" s="4"/>
      <c r="C36" s="14"/>
      <c r="D36" s="18"/>
      <c r="E36" s="19"/>
      <c r="F36" s="2">
        <v>400</v>
      </c>
      <c r="G36" s="21">
        <f t="shared" si="6"/>
        <v>80</v>
      </c>
    </row>
    <row r="37" spans="1:7" ht="16.5" thickBot="1" x14ac:dyDescent="0.3">
      <c r="A37" s="53" t="s">
        <v>10</v>
      </c>
      <c r="B37" s="4"/>
      <c r="C37" s="14"/>
      <c r="D37" s="18"/>
      <c r="E37" s="19"/>
      <c r="F37" s="23">
        <f>SUM(F32:F36)</f>
        <v>740</v>
      </c>
      <c r="G37" s="21">
        <f t="shared" si="6"/>
        <v>148</v>
      </c>
    </row>
    <row r="38" spans="1:7" ht="18.75" x14ac:dyDescent="0.3">
      <c r="A38" s="51" t="s">
        <v>11</v>
      </c>
      <c r="B38" s="42"/>
      <c r="C38" s="43"/>
      <c r="D38" s="49"/>
      <c r="E38" s="16"/>
      <c r="F38" s="15"/>
      <c r="G38" s="55"/>
    </row>
    <row r="39" spans="1:7" x14ac:dyDescent="0.25">
      <c r="A39" s="13" t="s">
        <v>37</v>
      </c>
      <c r="B39" s="4"/>
      <c r="C39" s="14"/>
      <c r="D39" s="18"/>
      <c r="E39" s="19"/>
      <c r="F39" s="2">
        <v>120</v>
      </c>
      <c r="G39" s="21">
        <f>F39/$B$2</f>
        <v>24</v>
      </c>
    </row>
    <row r="40" spans="1:7" x14ac:dyDescent="0.25">
      <c r="A40" s="13" t="s">
        <v>12</v>
      </c>
      <c r="B40" s="4"/>
      <c r="C40" s="14"/>
      <c r="D40" s="18"/>
      <c r="E40" s="19"/>
      <c r="F40" s="20">
        <f>F29</f>
        <v>497</v>
      </c>
      <c r="G40" s="21">
        <f t="shared" ref="G40:G47" si="7">F40/$B$2</f>
        <v>99.4</v>
      </c>
    </row>
    <row r="41" spans="1:7" x14ac:dyDescent="0.25">
      <c r="A41" s="13" t="s">
        <v>26</v>
      </c>
      <c r="B41" s="4"/>
      <c r="C41" s="14"/>
      <c r="D41" s="18"/>
      <c r="E41" s="19"/>
      <c r="F41" s="2">
        <v>120</v>
      </c>
      <c r="G41" s="21">
        <f t="shared" si="7"/>
        <v>24</v>
      </c>
    </row>
    <row r="42" spans="1:7" x14ac:dyDescent="0.25">
      <c r="A42" s="13" t="s">
        <v>13</v>
      </c>
      <c r="B42" s="4"/>
      <c r="C42" s="14"/>
      <c r="D42" s="18"/>
      <c r="E42" s="19"/>
      <c r="F42" s="2">
        <v>15</v>
      </c>
      <c r="G42" s="21">
        <f t="shared" si="7"/>
        <v>3</v>
      </c>
    </row>
    <row r="43" spans="1:7" x14ac:dyDescent="0.25">
      <c r="A43" s="13" t="s">
        <v>36</v>
      </c>
      <c r="B43" s="4"/>
      <c r="C43" s="14"/>
      <c r="D43" s="18"/>
      <c r="E43" s="19"/>
      <c r="F43" s="2">
        <v>150</v>
      </c>
      <c r="G43" s="21">
        <f t="shared" si="7"/>
        <v>30</v>
      </c>
    </row>
    <row r="44" spans="1:7" x14ac:dyDescent="0.25">
      <c r="A44" s="13" t="s">
        <v>14</v>
      </c>
      <c r="B44" s="4"/>
      <c r="C44" s="14"/>
      <c r="D44" s="18"/>
      <c r="E44" s="19"/>
      <c r="F44" s="2">
        <v>50</v>
      </c>
      <c r="G44" s="21">
        <f t="shared" si="7"/>
        <v>10</v>
      </c>
    </row>
    <row r="45" spans="1:7" x14ac:dyDescent="0.25">
      <c r="A45" s="13" t="s">
        <v>15</v>
      </c>
      <c r="B45" s="4"/>
      <c r="C45" s="14"/>
      <c r="D45" s="18"/>
      <c r="E45" s="19"/>
      <c r="F45" s="2">
        <v>10</v>
      </c>
      <c r="G45" s="21">
        <f t="shared" si="7"/>
        <v>2</v>
      </c>
    </row>
    <row r="46" spans="1:7" ht="15.75" x14ac:dyDescent="0.25">
      <c r="A46" s="53" t="s">
        <v>16</v>
      </c>
      <c r="B46" s="4"/>
      <c r="C46" s="14"/>
      <c r="D46" s="18"/>
      <c r="E46" s="19"/>
      <c r="F46" s="23">
        <f>SUM(F39:F45)</f>
        <v>962</v>
      </c>
      <c r="G46" s="21">
        <f t="shared" si="7"/>
        <v>192.4</v>
      </c>
    </row>
    <row r="47" spans="1:7" x14ac:dyDescent="0.25">
      <c r="A47" s="13" t="s">
        <v>18</v>
      </c>
      <c r="B47" s="4"/>
      <c r="C47" s="14"/>
      <c r="D47" s="18">
        <f>D5+D29</f>
        <v>5445</v>
      </c>
      <c r="E47" s="19"/>
      <c r="F47" s="23">
        <f>D47*3%</f>
        <v>163.35</v>
      </c>
      <c r="G47" s="21">
        <f t="shared" si="7"/>
        <v>32.67</v>
      </c>
    </row>
    <row r="48" spans="1:7" ht="15.75" thickBot="1" x14ac:dyDescent="0.3">
      <c r="A48" s="24"/>
      <c r="B48" s="44"/>
      <c r="C48" s="45"/>
      <c r="D48" s="46"/>
      <c r="E48" s="47"/>
      <c r="F48" s="48"/>
      <c r="G48" s="24"/>
    </row>
    <row r="49" spans="1:7" ht="15.75" thickBot="1" x14ac:dyDescent="0.3">
      <c r="A49" s="25" t="s">
        <v>17</v>
      </c>
      <c r="B49" s="26"/>
      <c r="C49" s="27"/>
      <c r="D49" s="28"/>
      <c r="E49" s="29"/>
      <c r="F49" s="30">
        <f>F37+F46+F47</f>
        <v>1865.35</v>
      </c>
      <c r="G49" s="31">
        <f>G37+G46+G47</f>
        <v>373.07</v>
      </c>
    </row>
    <row r="52" spans="1:7" ht="34.5" customHeight="1" x14ac:dyDescent="0.25">
      <c r="A52" s="62" t="s">
        <v>59</v>
      </c>
      <c r="B52" s="62"/>
      <c r="C52" s="62"/>
      <c r="D52" s="62"/>
      <c r="E52" s="62"/>
      <c r="F52" s="62"/>
      <c r="G52" s="62"/>
    </row>
    <row r="54" spans="1:7" ht="15.75" thickBot="1" x14ac:dyDescent="0.3">
      <c r="A54" s="32" t="s">
        <v>33</v>
      </c>
    </row>
    <row r="55" spans="1:7" ht="19.5" thickBot="1" x14ac:dyDescent="0.35">
      <c r="A55" t="s">
        <v>60</v>
      </c>
      <c r="C55" s="41">
        <v>12</v>
      </c>
      <c r="F55" s="28">
        <f>$B$2*C55 * C56</f>
        <v>720</v>
      </c>
    </row>
    <row r="56" spans="1:7" ht="19.5" thickBot="1" x14ac:dyDescent="0.35">
      <c r="A56" t="s">
        <v>56</v>
      </c>
      <c r="C56" s="41">
        <v>12</v>
      </c>
    </row>
    <row r="57" spans="1:7" ht="15.75" thickBot="1" x14ac:dyDescent="0.3">
      <c r="A57" s="32" t="s">
        <v>20</v>
      </c>
      <c r="F57" s="33">
        <f>F49+F55</f>
        <v>2585.35</v>
      </c>
    </row>
    <row r="59" spans="1:7" ht="19.5" thickBot="1" x14ac:dyDescent="0.35">
      <c r="A59" t="str">
        <f>CONCATENATE("Honigertrag je Volk ",C59,"kg")</f>
        <v>Honigertrag je Volk 25kg</v>
      </c>
      <c r="C59" s="41">
        <v>25</v>
      </c>
    </row>
    <row r="60" spans="1:7" ht="15.75" thickBot="1" x14ac:dyDescent="0.3">
      <c r="A60" t="s">
        <v>21</v>
      </c>
      <c r="F60" s="34">
        <f>$B$2*C59</f>
        <v>125</v>
      </c>
    </row>
    <row r="61" spans="1:7" ht="15.75" thickBot="1" x14ac:dyDescent="0.3"/>
    <row r="62" spans="1:7" ht="15.75" thickBot="1" x14ac:dyDescent="0.3">
      <c r="A62" s="32" t="s">
        <v>22</v>
      </c>
      <c r="F62" s="33">
        <f>F57/F60</f>
        <v>20.6828</v>
      </c>
    </row>
    <row r="63" spans="1:7" x14ac:dyDescent="0.25">
      <c r="A63" s="35" t="s">
        <v>24</v>
      </c>
      <c r="F63" s="8">
        <f>F62/2</f>
        <v>10.3414</v>
      </c>
    </row>
    <row r="64" spans="1:7" x14ac:dyDescent="0.25">
      <c r="A64" t="s">
        <v>23</v>
      </c>
      <c r="F64" s="8">
        <v>0.88</v>
      </c>
    </row>
    <row r="65" spans="1:6" ht="45" x14ac:dyDescent="0.25">
      <c r="A65" s="36" t="s">
        <v>53</v>
      </c>
      <c r="C65" s="63">
        <v>0.3</v>
      </c>
      <c r="F65" s="8">
        <f>F63*C65</f>
        <v>3.10242</v>
      </c>
    </row>
    <row r="66" spans="1:6" ht="15.75" thickBot="1" x14ac:dyDescent="0.3">
      <c r="A66" t="s">
        <v>57</v>
      </c>
      <c r="C66" s="63">
        <v>0.1</v>
      </c>
      <c r="F66" s="8">
        <f>F63*C66</f>
        <v>1.0341400000000001</v>
      </c>
    </row>
    <row r="67" spans="1:6" ht="19.5" thickBot="1" x14ac:dyDescent="0.35">
      <c r="A67" s="38" t="str">
        <f>CONCATENATE("Endverkaufspreis bei Mindestlohn von ", C55," Euro und einer Ernte von ",C59, " je Volk")</f>
        <v>Endverkaufspreis bei Mindestlohn von 12 Euro und einer Ernte von 25 je Volk</v>
      </c>
      <c r="F67" s="56">
        <f>SUM(F63:F66)</f>
        <v>15.357960000000002</v>
      </c>
    </row>
    <row r="68" spans="1:6" x14ac:dyDescent="0.25">
      <c r="B68"/>
    </row>
    <row r="69" spans="1:6" x14ac:dyDescent="0.25">
      <c r="B69"/>
    </row>
  </sheetData>
  <mergeCells count="3">
    <mergeCell ref="A1:G1"/>
    <mergeCell ref="B3:C3"/>
    <mergeCell ref="A52:G5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8E11-0781-4F16-905D-52C6B2B8547E}">
  <dimension ref="A1:G43"/>
  <sheetViews>
    <sheetView showGridLines="0" zoomScale="80" zoomScaleNormal="80" workbookViewId="0">
      <selection activeCell="A26" sqref="A26:G26"/>
    </sheetView>
  </sheetViews>
  <sheetFormatPr baseColWidth="10" defaultRowHeight="15" x14ac:dyDescent="0.25"/>
  <cols>
    <col min="1" max="1" width="77" customWidth="1"/>
    <col min="2" max="2" width="11.42578125" style="5"/>
    <col min="3" max="3" width="11.42578125" customWidth="1"/>
    <col min="4" max="4" width="25.140625" style="6" customWidth="1"/>
    <col min="5" max="5" width="9.7109375" style="7" customWidth="1"/>
    <col min="6" max="6" width="14.7109375" style="8" customWidth="1"/>
    <col min="7" max="7" width="13.28515625" customWidth="1"/>
    <col min="8" max="8" width="16.7109375" bestFit="1" customWidth="1"/>
  </cols>
  <sheetData>
    <row r="1" spans="1:7" ht="27" customHeight="1" thickBot="1" x14ac:dyDescent="0.45">
      <c r="A1" s="59" t="str">
        <f>CONCATENATE("Honig-Preis Kalkulation für eine Imkerei mit ",  $B$2, " Bienenvölkern")</f>
        <v>Honig-Preis Kalkulation für eine Imkerei mit 5 Bienenvölkern</v>
      </c>
      <c r="B1" s="59"/>
      <c r="C1" s="59"/>
      <c r="D1" s="59"/>
      <c r="E1" s="59"/>
      <c r="F1" s="59"/>
      <c r="G1" s="59"/>
    </row>
    <row r="2" spans="1:7" ht="40.5" customHeight="1" thickBot="1" x14ac:dyDescent="0.35">
      <c r="A2" s="40" t="s">
        <v>58</v>
      </c>
      <c r="B2" s="39">
        <v>5</v>
      </c>
    </row>
    <row r="3" spans="1:7" ht="40.5" customHeight="1" thickBot="1" x14ac:dyDescent="0.35">
      <c r="A3" s="52" t="s">
        <v>27</v>
      </c>
      <c r="B3" s="60" t="s">
        <v>41</v>
      </c>
      <c r="C3" s="61"/>
      <c r="D3" s="9" t="s">
        <v>40</v>
      </c>
      <c r="E3" s="10" t="s">
        <v>1</v>
      </c>
      <c r="F3" s="11" t="s">
        <v>2</v>
      </c>
      <c r="G3" s="12" t="s">
        <v>7</v>
      </c>
    </row>
    <row r="4" spans="1:7" x14ac:dyDescent="0.25">
      <c r="A4" s="17"/>
      <c r="B4" s="42"/>
      <c r="C4" s="43"/>
      <c r="D4" s="15"/>
      <c r="E4" s="16"/>
      <c r="F4" s="15"/>
      <c r="G4" s="17"/>
    </row>
    <row r="5" spans="1:7" ht="18.75" x14ac:dyDescent="0.3">
      <c r="A5" s="54" t="s">
        <v>0</v>
      </c>
      <c r="B5" s="1">
        <v>180</v>
      </c>
      <c r="C5" s="14"/>
      <c r="D5" s="18">
        <f>$B$2*B5</f>
        <v>900</v>
      </c>
      <c r="E5" s="19"/>
      <c r="F5" s="20"/>
      <c r="G5" s="13"/>
    </row>
    <row r="6" spans="1:7" ht="15.75" thickBot="1" x14ac:dyDescent="0.3">
      <c r="A6" s="24"/>
      <c r="B6" s="44"/>
      <c r="C6" s="45"/>
      <c r="D6" s="46"/>
      <c r="E6" s="47"/>
      <c r="F6" s="48"/>
      <c r="G6" s="24"/>
    </row>
    <row r="7" spans="1:7" ht="18.75" x14ac:dyDescent="0.3">
      <c r="A7" s="54" t="s">
        <v>8</v>
      </c>
      <c r="B7" s="4"/>
      <c r="C7" s="14"/>
      <c r="D7" s="18"/>
      <c r="E7" s="19"/>
      <c r="F7" s="20"/>
      <c r="G7" s="21"/>
    </row>
    <row r="8" spans="1:7" x14ac:dyDescent="0.25">
      <c r="A8" s="13" t="s">
        <v>38</v>
      </c>
      <c r="B8" s="4"/>
      <c r="C8" s="14"/>
      <c r="D8" s="18"/>
      <c r="E8" s="19"/>
      <c r="F8" s="2">
        <v>50</v>
      </c>
      <c r="G8" s="21">
        <f t="shared" ref="G8:G13" si="0">F8/$B$2</f>
        <v>10</v>
      </c>
    </row>
    <row r="9" spans="1:7" x14ac:dyDescent="0.25">
      <c r="A9" s="13" t="s">
        <v>9</v>
      </c>
      <c r="B9" s="1">
        <v>45</v>
      </c>
      <c r="C9" s="14"/>
      <c r="D9" s="18"/>
      <c r="E9" s="19"/>
      <c r="F9" s="20">
        <f>$B$2*B9</f>
        <v>225</v>
      </c>
      <c r="G9" s="21">
        <f t="shared" si="0"/>
        <v>45</v>
      </c>
    </row>
    <row r="10" spans="1:7" x14ac:dyDescent="0.25">
      <c r="A10" s="13" t="s">
        <v>46</v>
      </c>
      <c r="B10" s="1">
        <v>7</v>
      </c>
      <c r="C10" s="14"/>
      <c r="D10" s="18"/>
      <c r="E10" s="19"/>
      <c r="F10" s="20">
        <f>$B$2*B10</f>
        <v>35</v>
      </c>
      <c r="G10" s="21">
        <f t="shared" si="0"/>
        <v>7</v>
      </c>
    </row>
    <row r="11" spans="1:7" x14ac:dyDescent="0.25">
      <c r="A11" s="13" t="s">
        <v>25</v>
      </c>
      <c r="B11" s="1">
        <v>6</v>
      </c>
      <c r="C11" s="14"/>
      <c r="D11" s="18"/>
      <c r="E11" s="19"/>
      <c r="F11" s="20">
        <f>$B$2*B11</f>
        <v>30</v>
      </c>
      <c r="G11" s="21">
        <f t="shared" si="0"/>
        <v>6</v>
      </c>
    </row>
    <row r="12" spans="1:7" x14ac:dyDescent="0.25">
      <c r="A12" s="13" t="s">
        <v>19</v>
      </c>
      <c r="B12" s="4"/>
      <c r="C12" s="14"/>
      <c r="D12" s="18"/>
      <c r="E12" s="19"/>
      <c r="F12" s="2">
        <v>400</v>
      </c>
      <c r="G12" s="21">
        <f t="shared" si="0"/>
        <v>80</v>
      </c>
    </row>
    <row r="13" spans="1:7" ht="16.5" thickBot="1" x14ac:dyDescent="0.3">
      <c r="A13" s="53" t="s">
        <v>10</v>
      </c>
      <c r="B13" s="4"/>
      <c r="C13" s="14"/>
      <c r="D13" s="18"/>
      <c r="E13" s="19"/>
      <c r="F13" s="23">
        <f>SUM(F8:F12)</f>
        <v>740</v>
      </c>
      <c r="G13" s="21">
        <f t="shared" si="0"/>
        <v>148</v>
      </c>
    </row>
    <row r="14" spans="1:7" ht="18.75" x14ac:dyDescent="0.3">
      <c r="A14" s="51" t="s">
        <v>11</v>
      </c>
      <c r="B14" s="42"/>
      <c r="C14" s="43"/>
      <c r="D14" s="49"/>
      <c r="E14" s="16"/>
      <c r="F14" s="15"/>
      <c r="G14" s="55"/>
    </row>
    <row r="15" spans="1:7" x14ac:dyDescent="0.25">
      <c r="A15" s="13" t="s">
        <v>37</v>
      </c>
      <c r="B15" s="4"/>
      <c r="C15" s="14"/>
      <c r="D15" s="18"/>
      <c r="E15" s="19"/>
      <c r="F15" s="2">
        <v>120</v>
      </c>
      <c r="G15" s="21">
        <f>F15/$B$2</f>
        <v>24</v>
      </c>
    </row>
    <row r="16" spans="1:7" x14ac:dyDescent="0.25">
      <c r="A16" s="13" t="s">
        <v>26</v>
      </c>
      <c r="B16" s="4"/>
      <c r="C16" s="14"/>
      <c r="D16" s="18"/>
      <c r="E16" s="19"/>
      <c r="F16" s="2">
        <v>120</v>
      </c>
      <c r="G16" s="21">
        <f t="shared" ref="G16:G21" si="1">F16/$B$2</f>
        <v>24</v>
      </c>
    </row>
    <row r="17" spans="1:7" x14ac:dyDescent="0.25">
      <c r="A17" s="13" t="s">
        <v>13</v>
      </c>
      <c r="B17" s="4"/>
      <c r="C17" s="14"/>
      <c r="D17" s="18"/>
      <c r="E17" s="19"/>
      <c r="F17" s="2">
        <v>15</v>
      </c>
      <c r="G17" s="21">
        <f t="shared" si="1"/>
        <v>3</v>
      </c>
    </row>
    <row r="18" spans="1:7" x14ac:dyDescent="0.25">
      <c r="A18" s="13" t="s">
        <v>36</v>
      </c>
      <c r="B18" s="4"/>
      <c r="C18" s="14"/>
      <c r="D18" s="18"/>
      <c r="E18" s="19"/>
      <c r="F18" s="2">
        <v>150</v>
      </c>
      <c r="G18" s="21">
        <f t="shared" si="1"/>
        <v>30</v>
      </c>
    </row>
    <row r="19" spans="1:7" x14ac:dyDescent="0.25">
      <c r="A19" s="13" t="s">
        <v>14</v>
      </c>
      <c r="B19" s="4"/>
      <c r="C19" s="14"/>
      <c r="D19" s="18"/>
      <c r="E19" s="19"/>
      <c r="F19" s="2">
        <v>50</v>
      </c>
      <c r="G19" s="21">
        <f t="shared" si="1"/>
        <v>10</v>
      </c>
    </row>
    <row r="20" spans="1:7" x14ac:dyDescent="0.25">
      <c r="A20" s="13" t="s">
        <v>15</v>
      </c>
      <c r="B20" s="4"/>
      <c r="C20" s="14"/>
      <c r="D20" s="18"/>
      <c r="E20" s="19"/>
      <c r="F20" s="2">
        <v>10</v>
      </c>
      <c r="G20" s="21">
        <f t="shared" si="1"/>
        <v>2</v>
      </c>
    </row>
    <row r="21" spans="1:7" ht="15.75" x14ac:dyDescent="0.25">
      <c r="A21" s="53" t="s">
        <v>16</v>
      </c>
      <c r="B21" s="4"/>
      <c r="C21" s="14"/>
      <c r="D21" s="18"/>
      <c r="E21" s="19"/>
      <c r="F21" s="23">
        <f>SUM(F15:F20)</f>
        <v>465</v>
      </c>
      <c r="G21" s="21">
        <f t="shared" si="1"/>
        <v>93</v>
      </c>
    </row>
    <row r="22" spans="1:7" ht="15.75" thickBot="1" x14ac:dyDescent="0.3">
      <c r="A22" s="24"/>
      <c r="B22" s="44"/>
      <c r="C22" s="45"/>
      <c r="D22" s="46"/>
      <c r="E22" s="47"/>
      <c r="F22" s="48"/>
      <c r="G22" s="24"/>
    </row>
    <row r="23" spans="1:7" ht="15.75" thickBot="1" x14ac:dyDescent="0.3">
      <c r="A23" s="25" t="s">
        <v>17</v>
      </c>
      <c r="B23" s="26"/>
      <c r="C23" s="27"/>
      <c r="D23" s="28"/>
      <c r="E23" s="29"/>
      <c r="F23" s="30">
        <f>F13+F21</f>
        <v>1205</v>
      </c>
      <c r="G23" s="31">
        <f>G13+G21</f>
        <v>241</v>
      </c>
    </row>
    <row r="26" spans="1:7" ht="35.25" customHeight="1" x14ac:dyDescent="0.25">
      <c r="A26" s="62" t="s">
        <v>39</v>
      </c>
      <c r="B26" s="62"/>
      <c r="C26" s="62"/>
      <c r="D26" s="62"/>
      <c r="E26" s="62"/>
      <c r="F26" s="62"/>
      <c r="G26" s="62"/>
    </row>
    <row r="28" spans="1:7" ht="15.75" thickBot="1" x14ac:dyDescent="0.3">
      <c r="A28" s="32" t="s">
        <v>33</v>
      </c>
    </row>
    <row r="29" spans="1:7" ht="19.5" thickBot="1" x14ac:dyDescent="0.35">
      <c r="A29" t="s">
        <v>55</v>
      </c>
      <c r="C29" s="41">
        <v>12</v>
      </c>
      <c r="F29" s="28">
        <f>$B$2*C29 * C30</f>
        <v>720</v>
      </c>
    </row>
    <row r="30" spans="1:7" ht="19.5" thickBot="1" x14ac:dyDescent="0.35">
      <c r="A30" t="s">
        <v>56</v>
      </c>
      <c r="C30" s="41">
        <v>12</v>
      </c>
    </row>
    <row r="31" spans="1:7" ht="15.75" thickBot="1" x14ac:dyDescent="0.3">
      <c r="A31" s="32" t="s">
        <v>20</v>
      </c>
      <c r="F31" s="33">
        <f>F23+F29</f>
        <v>1925</v>
      </c>
    </row>
    <row r="33" spans="1:6" ht="19.5" thickBot="1" x14ac:dyDescent="0.35">
      <c r="A33" t="str">
        <f>CONCATENATE("Honigertrag je Volk ",C33,"kg")</f>
        <v>Honigertrag je Volk 25kg</v>
      </c>
      <c r="C33" s="41">
        <v>25</v>
      </c>
    </row>
    <row r="34" spans="1:6" ht="15.75" thickBot="1" x14ac:dyDescent="0.3">
      <c r="A34" t="s">
        <v>21</v>
      </c>
      <c r="F34" s="34">
        <f>$B$2*C33</f>
        <v>125</v>
      </c>
    </row>
    <row r="35" spans="1:6" ht="15.75" thickBot="1" x14ac:dyDescent="0.3"/>
    <row r="36" spans="1:6" ht="15.75" thickBot="1" x14ac:dyDescent="0.3">
      <c r="A36" s="32" t="s">
        <v>22</v>
      </c>
      <c r="F36" s="33">
        <f>F31/F34</f>
        <v>15.4</v>
      </c>
    </row>
    <row r="37" spans="1:6" x14ac:dyDescent="0.25">
      <c r="A37" s="35" t="s">
        <v>24</v>
      </c>
      <c r="F37" s="8">
        <f>F36/2</f>
        <v>7.7</v>
      </c>
    </row>
    <row r="38" spans="1:6" x14ac:dyDescent="0.25">
      <c r="A38" t="s">
        <v>23</v>
      </c>
      <c r="F38" s="8">
        <v>0.88</v>
      </c>
    </row>
    <row r="39" spans="1:6" ht="30" x14ac:dyDescent="0.25">
      <c r="A39" s="36" t="s">
        <v>53</v>
      </c>
      <c r="C39" s="37">
        <v>0.3</v>
      </c>
      <c r="F39" s="8">
        <f>F37*C39</f>
        <v>2.31</v>
      </c>
    </row>
    <row r="40" spans="1:6" ht="15.75" thickBot="1" x14ac:dyDescent="0.3">
      <c r="A40" t="s">
        <v>57</v>
      </c>
      <c r="C40" s="37">
        <v>0.1</v>
      </c>
      <c r="F40" s="8">
        <f>F37*C40</f>
        <v>0.77</v>
      </c>
    </row>
    <row r="41" spans="1:6" ht="19.5" thickBot="1" x14ac:dyDescent="0.35">
      <c r="A41" s="38" t="str">
        <f>CONCATENATE("Endverkaufspreis bei Mindestlohn von ", C29," Euro und einer Ernte von ",C33, " je Volk")</f>
        <v>Endverkaufspreis bei Mindestlohn von 12 Euro und einer Ernte von 25 je Volk</v>
      </c>
      <c r="F41" s="56">
        <f>SUM(F37:F40)</f>
        <v>11.66</v>
      </c>
    </row>
    <row r="42" spans="1:6" x14ac:dyDescent="0.25">
      <c r="B42"/>
    </row>
    <row r="43" spans="1:6" x14ac:dyDescent="0.25">
      <c r="B43"/>
    </row>
  </sheetData>
  <mergeCells count="3">
    <mergeCell ref="A1:G1"/>
    <mergeCell ref="B3:C3"/>
    <mergeCell ref="A26:G2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5BD901A62EB948BF4AE8A34A807E15" ma:contentTypeVersion="11" ma:contentTypeDescription="Ein neues Dokument erstellen." ma:contentTypeScope="" ma:versionID="24e1b453f55596d2bf18c8924e2b0213">
  <xsd:schema xmlns:xsd="http://www.w3.org/2001/XMLSchema" xmlns:xs="http://www.w3.org/2001/XMLSchema" xmlns:p="http://schemas.microsoft.com/office/2006/metadata/properties" xmlns:ns2="79042149-8a71-4b1d-a51d-dcef43e7d5a3" xmlns:ns3="c3df9a2d-c8a6-4f73-8909-7e12fd24d828" targetNamespace="http://schemas.microsoft.com/office/2006/metadata/properties" ma:root="true" ma:fieldsID="ea16a3a19ce0aa31cc7797d71b848a99" ns2:_="" ns3:_="">
    <xsd:import namespace="79042149-8a71-4b1d-a51d-dcef43e7d5a3"/>
    <xsd:import namespace="c3df9a2d-c8a6-4f73-8909-7e12fd24d8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2149-8a71-4b1d-a51d-dcef43e7d5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f4d1a6a-5775-4539-b772-47ab8422a6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f9a2d-c8a6-4f73-8909-7e12fd24d8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f6b04cb-5ff6-41c8-ba79-2c555d2f0119}" ma:internalName="TaxCatchAll" ma:showField="CatchAllData" ma:web="c3df9a2d-c8a6-4f73-8909-7e12fd24d8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C4268-314A-4161-8583-306CD0F7B580}"/>
</file>

<file path=customXml/itemProps2.xml><?xml version="1.0" encoding="utf-8"?>
<ds:datastoreItem xmlns:ds="http://schemas.openxmlformats.org/officeDocument/2006/customXml" ds:itemID="{0C007114-317B-45A0-A368-4E66BA479D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Kalkulation mit Lohn und AFA</vt:lpstr>
      <vt:lpstr>Kalkulation mit Lohn ohne AFA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Oliver Lenz (LHI - 1.Vorsitzender)</cp:lastModifiedBy>
  <cp:lastPrinted>2023-11-07T10:05:25Z</cp:lastPrinted>
  <dcterms:created xsi:type="dcterms:W3CDTF">2016-10-16T19:33:22Z</dcterms:created>
  <dcterms:modified xsi:type="dcterms:W3CDTF">2023-11-07T10:14:59Z</dcterms:modified>
</cp:coreProperties>
</file>